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395" windowHeight="334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2.xml><?xml version="1.0" encoding="utf-8"?>
<comments xmlns="http://schemas.openxmlformats.org/spreadsheetml/2006/main">
  <authors>
    <author>Michael</author>
  </authors>
  <commentList>
    <comment ref="K13" authorId="0">
      <text>
        <r>
          <rPr>
            <b/>
            <sz val="8"/>
            <rFont val="Tahoma"/>
            <family val="0"/>
          </rPr>
          <t>Michael:</t>
        </r>
        <r>
          <rPr>
            <sz val="8"/>
            <rFont val="Tahoma"/>
            <family val="0"/>
          </rPr>
          <t xml:space="preserve">
Inventory Turnover
cog/inv 31743/7054=4.5
</t>
        </r>
      </text>
    </comment>
    <comment ref="K12" authorId="0">
      <text>
        <r>
          <rPr>
            <b/>
            <sz val="8"/>
            <rFont val="Tahoma"/>
            <family val="0"/>
          </rPr>
          <t>Michael:</t>
        </r>
        <r>
          <rPr>
            <sz val="8"/>
            <rFont val="Tahoma"/>
            <family val="0"/>
          </rPr>
          <t xml:space="preserve">
ACP
(AR/Sales)*360
(12303/73820)*360=60</t>
        </r>
      </text>
    </comment>
  </commentList>
</comments>
</file>

<file path=xl/sharedStrings.xml><?xml version="1.0" encoding="utf-8"?>
<sst xmlns="http://schemas.openxmlformats.org/spreadsheetml/2006/main" count="122" uniqueCount="74">
  <si>
    <t>HAVERLY COMPANY</t>
  </si>
  <si>
    <t>THIS YEAR</t>
  </si>
  <si>
    <t>INCOME STATEMENT</t>
  </si>
  <si>
    <t xml:space="preserve"> </t>
  </si>
  <si>
    <t xml:space="preserve">      $    </t>
  </si>
  <si>
    <t xml:space="preserve">    %  </t>
  </si>
  <si>
    <t xml:space="preserve">Revenue        </t>
  </si>
  <si>
    <t xml:space="preserve">COGS   </t>
  </si>
  <si>
    <t xml:space="preserve">Gross Margin   </t>
  </si>
  <si>
    <t>Expenses:</t>
  </si>
  <si>
    <t xml:space="preserve">    Marketing     </t>
  </si>
  <si>
    <t xml:space="preserve">    Engineering     </t>
  </si>
  <si>
    <t xml:space="preserve">    Fin &amp; Admin     </t>
  </si>
  <si>
    <t xml:space="preserve">    Total Expense</t>
  </si>
  <si>
    <t xml:space="preserve">EBIT  </t>
  </si>
  <si>
    <t xml:space="preserve">Interest       </t>
  </si>
  <si>
    <t xml:space="preserve">EBT   </t>
  </si>
  <si>
    <t xml:space="preserve">Income Tax     </t>
  </si>
  <si>
    <t xml:space="preserve">EAT   </t>
  </si>
  <si>
    <t>($000)</t>
  </si>
  <si>
    <t xml:space="preserve">Cash </t>
  </si>
  <si>
    <t xml:space="preserve">Accounts Payable   </t>
  </si>
  <si>
    <t>Accounts Rec.</t>
  </si>
  <si>
    <t xml:space="preserve">Accruals        </t>
  </si>
  <si>
    <t xml:space="preserve">Inventory     </t>
  </si>
  <si>
    <t xml:space="preserve">Current Liabilities   </t>
  </si>
  <si>
    <t xml:space="preserve">    Current Assets </t>
  </si>
  <si>
    <t xml:space="preserve">        </t>
  </si>
  <si>
    <t xml:space="preserve">Long Term Debt  </t>
  </si>
  <si>
    <t>Fixed Assets</t>
  </si>
  <si>
    <t xml:space="preserve">Equity </t>
  </si>
  <si>
    <t xml:space="preserve">    Gross        </t>
  </si>
  <si>
    <t xml:space="preserve">    Stock Accounts    </t>
  </si>
  <si>
    <t xml:space="preserve">    Retained Earn.</t>
  </si>
  <si>
    <t xml:space="preserve">    Net </t>
  </si>
  <si>
    <t xml:space="preserve">    Total Equity  </t>
  </si>
  <si>
    <t xml:space="preserve">Total Assets  </t>
  </si>
  <si>
    <t xml:space="preserve">Total L&amp;E       </t>
  </si>
  <si>
    <t>ASSETS</t>
  </si>
  <si>
    <t xml:space="preserve">    LIABILITIES &amp; EQUITY</t>
  </si>
  <si>
    <t xml:space="preserve">    Accum. Deprec.</t>
  </si>
  <si>
    <t>This Year</t>
  </si>
  <si>
    <t>Next Year</t>
  </si>
  <si>
    <t>Accts Rec.</t>
  </si>
  <si>
    <t xml:space="preserve">Accts Payable   </t>
  </si>
  <si>
    <t>Accruals (Mat)</t>
  </si>
  <si>
    <t>Accruals (Wage)</t>
  </si>
  <si>
    <t>Accruals</t>
  </si>
  <si>
    <t>Dividends</t>
  </si>
  <si>
    <t>Retained Earnings</t>
  </si>
  <si>
    <t>CHANGES IN WORKING CAPITAL</t>
  </si>
  <si>
    <t>NEXT YEAR  ($000)</t>
  </si>
  <si>
    <t xml:space="preserve">A/R   </t>
  </si>
  <si>
    <t xml:space="preserve">A/P  </t>
  </si>
  <si>
    <t xml:space="preserve">Accruals       </t>
  </si>
  <si>
    <t>STATEMENT OF CASH FLOWS</t>
  </si>
  <si>
    <t>NEXT YEAR ($000)</t>
  </si>
  <si>
    <t>OPERATING ACTIVITIES</t>
  </si>
  <si>
    <t xml:space="preserve">EAT       </t>
  </si>
  <si>
    <t xml:space="preserve">Depreciation       </t>
  </si>
  <si>
    <t xml:space="preserve">Increase in W/C     </t>
  </si>
  <si>
    <t>INVESTING ACTIVITIES</t>
  </si>
  <si>
    <t xml:space="preserve">Increase in </t>
  </si>
  <si>
    <t xml:space="preserve">Gross Fixed Assets   </t>
  </si>
  <si>
    <t>FINANCING ACTIVITIES</t>
  </si>
  <si>
    <t xml:space="preserve">Decrease in Debt       </t>
  </si>
  <si>
    <t xml:space="preserve">Dividend      </t>
  </si>
  <si>
    <t>RECONCILIATION</t>
  </si>
  <si>
    <t xml:space="preserve">Beginning Cash     </t>
  </si>
  <si>
    <t xml:space="preserve">Net Cash Flow    </t>
  </si>
  <si>
    <t xml:space="preserve">Ending Cash        </t>
  </si>
  <si>
    <t>Chg WC</t>
  </si>
  <si>
    <t xml:space="preserve">Cash Flow (Operations) </t>
  </si>
  <si>
    <t>NET CASH FLOW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</si>
</sst>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&quot;$&quot;#,##0"/>
    <numFmt numFmtId="170" formatCode="&quot;$&quot;#,##0.0"/>
  </numFmts>
  <fonts count="10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6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6" fontId="2" fillId="0" borderId="0" xfId="0" applyNumberFormat="1" applyFont="1" applyAlignment="1">
      <alignment/>
    </xf>
    <xf numFmtId="6" fontId="1" fillId="0" borderId="0" xfId="0" applyNumberFormat="1" applyFont="1" applyAlignment="1" quotePrefix="1">
      <alignment horizontal="center"/>
    </xf>
    <xf numFmtId="0" fontId="2" fillId="0" borderId="1" xfId="0" applyFont="1" applyBorder="1" applyAlignment="1">
      <alignment/>
    </xf>
    <xf numFmtId="168" fontId="0" fillId="0" borderId="0" xfId="21" applyNumberFormat="1" applyAlignment="1">
      <alignment/>
    </xf>
    <xf numFmtId="168" fontId="2" fillId="0" borderId="0" xfId="21" applyNumberFormat="1" applyFont="1" applyAlignment="1">
      <alignment/>
    </xf>
    <xf numFmtId="169" fontId="2" fillId="0" borderId="0" xfId="0" applyNumberFormat="1" applyFont="1" applyAlignment="1">
      <alignment/>
    </xf>
    <xf numFmtId="169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6" fontId="3" fillId="0" borderId="0" xfId="0" applyNumberFormat="1" applyFont="1" applyAlignment="1">
      <alignment/>
    </xf>
    <xf numFmtId="0" fontId="0" fillId="0" borderId="0" xfId="0" applyAlignment="1">
      <alignment/>
    </xf>
    <xf numFmtId="6" fontId="2" fillId="0" borderId="1" xfId="0" applyNumberFormat="1" applyFont="1" applyBorder="1" applyAlignment="1">
      <alignment/>
    </xf>
    <xf numFmtId="6" fontId="0" fillId="0" borderId="1" xfId="0" applyNumberFormat="1" applyBorder="1" applyAlignment="1">
      <alignment/>
    </xf>
    <xf numFmtId="6" fontId="2" fillId="0" borderId="0" xfId="0" applyNumberFormat="1" applyFont="1" applyBorder="1" applyAlignment="1">
      <alignment/>
    </xf>
    <xf numFmtId="169" fontId="2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B1">
      <selection activeCell="L7" sqref="L7:M7"/>
    </sheetView>
  </sheetViews>
  <sheetFormatPr defaultColWidth="9.140625" defaultRowHeight="12.75"/>
  <cols>
    <col min="1" max="1" width="17.421875" style="0" bestFit="1" customWidth="1"/>
    <col min="3" max="3" width="3.57421875" style="0" customWidth="1"/>
    <col min="7" max="7" width="17.7109375" style="0" bestFit="1" customWidth="1"/>
    <col min="9" max="9" width="3.28125" style="0" customWidth="1"/>
    <col min="10" max="10" width="26.8515625" style="0" bestFit="1" customWidth="1"/>
  </cols>
  <sheetData>
    <row r="1" spans="3:9" ht="14.25">
      <c r="C1" s="1" t="s">
        <v>0</v>
      </c>
      <c r="F1" s="14"/>
      <c r="I1" s="1" t="s">
        <v>0</v>
      </c>
    </row>
    <row r="2" spans="3:9" ht="14.25">
      <c r="C2" s="1" t="s">
        <v>1</v>
      </c>
      <c r="F2" s="14"/>
      <c r="I2" s="1" t="s">
        <v>1</v>
      </c>
    </row>
    <row r="3" spans="3:9" ht="14.25">
      <c r="C3" s="1" t="s">
        <v>2</v>
      </c>
      <c r="F3" s="14"/>
      <c r="I3" s="1" t="s">
        <v>2</v>
      </c>
    </row>
    <row r="4" spans="3:9" ht="14.25">
      <c r="C4" s="6" t="s">
        <v>19</v>
      </c>
      <c r="I4" s="6" t="s">
        <v>19</v>
      </c>
    </row>
    <row r="5" spans="1:7" ht="15">
      <c r="A5" s="6"/>
      <c r="G5" s="12"/>
    </row>
    <row r="6" spans="1:11" ht="15">
      <c r="A6" s="3"/>
      <c r="B6" s="7" t="s">
        <v>4</v>
      </c>
      <c r="D6" s="7" t="s">
        <v>5</v>
      </c>
      <c r="G6" s="7" t="s">
        <v>38</v>
      </c>
      <c r="H6" s="19"/>
      <c r="J6" s="7" t="s">
        <v>39</v>
      </c>
      <c r="K6" s="19"/>
    </row>
    <row r="7" spans="1:11" ht="15">
      <c r="A7" s="3" t="s">
        <v>6</v>
      </c>
      <c r="B7" s="10">
        <v>73820</v>
      </c>
      <c r="D7" s="8">
        <v>1</v>
      </c>
      <c r="G7" s="3" t="s">
        <v>20</v>
      </c>
      <c r="H7" s="5">
        <v>8940</v>
      </c>
      <c r="J7" s="3" t="s">
        <v>21</v>
      </c>
      <c r="K7" s="5">
        <v>1984</v>
      </c>
    </row>
    <row r="8" spans="1:11" ht="15">
      <c r="A8" s="3" t="s">
        <v>7</v>
      </c>
      <c r="B8" s="18">
        <v>31743</v>
      </c>
      <c r="C8" s="3"/>
      <c r="D8" s="8">
        <v>0.43</v>
      </c>
      <c r="G8" s="3" t="s">
        <v>22</v>
      </c>
      <c r="H8" s="5">
        <v>12303</v>
      </c>
      <c r="J8" s="3" t="s">
        <v>23</v>
      </c>
      <c r="K8" s="15">
        <v>860</v>
      </c>
    </row>
    <row r="9" spans="1:11" ht="15">
      <c r="A9" s="3" t="s">
        <v>8</v>
      </c>
      <c r="B9" s="10">
        <f>B7-B8</f>
        <v>42077</v>
      </c>
      <c r="C9" s="3"/>
      <c r="D9" s="8">
        <v>0.57</v>
      </c>
      <c r="G9" s="3" t="s">
        <v>24</v>
      </c>
      <c r="H9" s="15">
        <v>7054</v>
      </c>
      <c r="J9" s="3" t="s">
        <v>25</v>
      </c>
      <c r="K9" s="5">
        <f>SUM(K7:K8)</f>
        <v>2844</v>
      </c>
    </row>
    <row r="10" spans="2:8" ht="15">
      <c r="B10" s="11"/>
      <c r="D10" s="8"/>
      <c r="G10" s="3" t="s">
        <v>26</v>
      </c>
      <c r="H10" s="5">
        <f>SUM(H7:H9)</f>
        <v>28297</v>
      </c>
    </row>
    <row r="11" spans="1:11" ht="15">
      <c r="A11" s="3" t="s">
        <v>9</v>
      </c>
      <c r="B11" s="11"/>
      <c r="D11" s="8"/>
      <c r="G11" s="3" t="s">
        <v>27</v>
      </c>
      <c r="J11" s="3" t="s">
        <v>28</v>
      </c>
      <c r="K11" s="5">
        <v>22630</v>
      </c>
    </row>
    <row r="12" spans="1:10" ht="15">
      <c r="A12" s="3" t="s">
        <v>10</v>
      </c>
      <c r="B12" s="10">
        <v>17422</v>
      </c>
      <c r="C12" s="3"/>
      <c r="D12" s="8">
        <v>0.236</v>
      </c>
      <c r="G12" s="3" t="s">
        <v>29</v>
      </c>
      <c r="J12" s="3" t="s">
        <v>30</v>
      </c>
    </row>
    <row r="13" spans="1:11" ht="15">
      <c r="A13" s="3" t="s">
        <v>11</v>
      </c>
      <c r="B13" s="10">
        <v>7087</v>
      </c>
      <c r="D13" s="8">
        <v>0.096</v>
      </c>
      <c r="G13" s="3" t="s">
        <v>31</v>
      </c>
      <c r="H13" s="5">
        <v>65223</v>
      </c>
      <c r="J13" s="3" t="s">
        <v>32</v>
      </c>
      <c r="K13" s="5">
        <v>18500</v>
      </c>
    </row>
    <row r="14" spans="1:11" ht="15">
      <c r="A14" s="3" t="s">
        <v>12</v>
      </c>
      <c r="B14" s="18">
        <v>7603</v>
      </c>
      <c r="D14" s="8">
        <v>0.103</v>
      </c>
      <c r="G14" s="3" t="s">
        <v>40</v>
      </c>
      <c r="H14" s="16">
        <v>-23987</v>
      </c>
      <c r="J14" s="3" t="s">
        <v>33</v>
      </c>
      <c r="K14" s="15">
        <v>25559</v>
      </c>
    </row>
    <row r="15" spans="1:11" ht="15">
      <c r="A15" s="3" t="s">
        <v>13</v>
      </c>
      <c r="B15" s="10">
        <f>SUM(B12:B14)</f>
        <v>32112</v>
      </c>
      <c r="D15" s="8">
        <v>0.435</v>
      </c>
      <c r="G15" s="3" t="s">
        <v>34</v>
      </c>
      <c r="H15" s="5">
        <f>SUM(H13:H14)</f>
        <v>41236</v>
      </c>
      <c r="J15" s="3" t="s">
        <v>35</v>
      </c>
      <c r="K15" s="17">
        <f>SUM(K13:K14)</f>
        <v>44059</v>
      </c>
    </row>
    <row r="16" spans="2:7" ht="15">
      <c r="B16" s="11"/>
      <c r="D16" s="8"/>
      <c r="G16" s="3"/>
    </row>
    <row r="17" spans="1:11" ht="15">
      <c r="A17" s="3" t="s">
        <v>14</v>
      </c>
      <c r="B17" s="10">
        <v>9965</v>
      </c>
      <c r="D17" s="9">
        <v>0.135</v>
      </c>
      <c r="G17" s="3" t="s">
        <v>36</v>
      </c>
      <c r="H17" s="5">
        <f>H10+H15</f>
        <v>69533</v>
      </c>
      <c r="J17" s="3" t="s">
        <v>37</v>
      </c>
      <c r="K17" s="5">
        <f>K9+K11+K15</f>
        <v>69533</v>
      </c>
    </row>
    <row r="18" spans="1:4" ht="15">
      <c r="A18" s="3" t="s">
        <v>15</v>
      </c>
      <c r="B18" s="18">
        <v>2805</v>
      </c>
      <c r="D18" s="8">
        <v>0.038</v>
      </c>
    </row>
    <row r="19" spans="1:4" ht="15">
      <c r="A19" s="3" t="s">
        <v>16</v>
      </c>
      <c r="B19" s="10">
        <f>B17-B18</f>
        <v>7160</v>
      </c>
      <c r="C19" s="3"/>
      <c r="D19" s="8">
        <v>0.097</v>
      </c>
    </row>
    <row r="20" spans="1:4" ht="15">
      <c r="A20" s="3" t="s">
        <v>17</v>
      </c>
      <c r="B20" s="18">
        <v>3007</v>
      </c>
      <c r="D20" s="8">
        <v>0.041</v>
      </c>
    </row>
    <row r="21" spans="1:4" ht="15">
      <c r="A21" s="3" t="s">
        <v>18</v>
      </c>
      <c r="B21" s="10">
        <f>B19-B20</f>
        <v>4153</v>
      </c>
      <c r="C21" s="3"/>
      <c r="D21" s="8">
        <v>0.056</v>
      </c>
    </row>
    <row r="22" ht="15">
      <c r="A22" s="3" t="s">
        <v>3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2"/>
  <sheetViews>
    <sheetView tabSelected="1" workbookViewId="0" topLeftCell="A1">
      <selection activeCell="B63" sqref="B63"/>
    </sheetView>
  </sheetViews>
  <sheetFormatPr defaultColWidth="9.140625" defaultRowHeight="12.75"/>
  <cols>
    <col min="1" max="1" width="21.28125" style="3" customWidth="1"/>
    <col min="2" max="2" width="9.140625" style="3" customWidth="1"/>
    <col min="3" max="3" width="3.57421875" style="3" customWidth="1"/>
    <col min="4" max="7" width="9.140625" style="3" customWidth="1"/>
    <col min="8" max="8" width="17.7109375" style="3" bestFit="1" customWidth="1"/>
    <col min="9" max="11" width="9.140625" style="3" customWidth="1"/>
    <col min="12" max="12" width="3.8515625" style="3" customWidth="1"/>
    <col min="13" max="13" width="16.7109375" style="3" customWidth="1"/>
    <col min="14" max="16384" width="9.140625" style="3" customWidth="1"/>
  </cols>
  <sheetData>
    <row r="1" ht="15">
      <c r="C1" s="1" t="s">
        <v>0</v>
      </c>
    </row>
    <row r="2" ht="15">
      <c r="C2" s="1" t="s">
        <v>2</v>
      </c>
    </row>
    <row r="3" ht="15">
      <c r="C3" s="6" t="s">
        <v>19</v>
      </c>
    </row>
    <row r="4" ht="15"/>
    <row r="5" spans="2:12" ht="15">
      <c r="B5" s="3" t="s">
        <v>41</v>
      </c>
      <c r="D5" s="3" t="s">
        <v>42</v>
      </c>
      <c r="L5" s="1" t="s">
        <v>0</v>
      </c>
    </row>
    <row r="6" spans="2:12" ht="15">
      <c r="B6" s="7" t="s">
        <v>4</v>
      </c>
      <c r="D6" s="7" t="s">
        <v>4</v>
      </c>
      <c r="F6" s="7" t="s">
        <v>5</v>
      </c>
      <c r="L6" s="1" t="s">
        <v>1</v>
      </c>
    </row>
    <row r="7" spans="1:12" ht="15">
      <c r="A7" s="3" t="s">
        <v>6</v>
      </c>
      <c r="B7" s="10">
        <v>73820</v>
      </c>
      <c r="D7" s="10">
        <f>B7*(1+E7)</f>
        <v>83416.59999999999</v>
      </c>
      <c r="E7" s="3">
        <v>0.13</v>
      </c>
      <c r="F7" s="9">
        <v>1</v>
      </c>
      <c r="L7" s="1" t="s">
        <v>2</v>
      </c>
    </row>
    <row r="8" spans="1:12" ht="15">
      <c r="A8" s="3" t="s">
        <v>7</v>
      </c>
      <c r="B8" s="18">
        <v>31743</v>
      </c>
      <c r="D8" s="18">
        <f>D7*F8</f>
        <v>37120.386999999995</v>
      </c>
      <c r="F8" s="9">
        <f>43%+1.5%</f>
        <v>0.445</v>
      </c>
      <c r="L8" s="6" t="s">
        <v>19</v>
      </c>
    </row>
    <row r="9" spans="1:8" ht="15">
      <c r="A9" s="3" t="s">
        <v>8</v>
      </c>
      <c r="B9" s="10">
        <f>B7-B8</f>
        <v>42077</v>
      </c>
      <c r="D9" s="10">
        <f>D7-D8</f>
        <v>46296.212999999996</v>
      </c>
      <c r="F9" s="9">
        <f>F7-F8</f>
        <v>0.5549999999999999</v>
      </c>
      <c r="H9" s="12"/>
    </row>
    <row r="10" spans="2:15" ht="15">
      <c r="B10" s="10"/>
      <c r="D10" s="10"/>
      <c r="F10" s="9"/>
      <c r="H10" s="7" t="s">
        <v>38</v>
      </c>
      <c r="I10" s="7"/>
      <c r="J10" s="7"/>
      <c r="K10" s="23"/>
      <c r="M10" s="7" t="s">
        <v>39</v>
      </c>
      <c r="N10" s="7"/>
      <c r="O10" s="7"/>
    </row>
    <row r="11" spans="1:17" ht="15">
      <c r="A11" s="3" t="s">
        <v>9</v>
      </c>
      <c r="B11" s="10"/>
      <c r="D11" s="10"/>
      <c r="F11" s="9"/>
      <c r="H11" s="3" t="s">
        <v>20</v>
      </c>
      <c r="I11" s="5">
        <v>8940</v>
      </c>
      <c r="J11" s="5">
        <f>I11*K11</f>
        <v>8046</v>
      </c>
      <c r="K11" s="20">
        <v>0.9</v>
      </c>
      <c r="M11" s="3" t="s">
        <v>44</v>
      </c>
      <c r="N11" s="5">
        <v>1984</v>
      </c>
      <c r="O11" s="10">
        <f>D8*P11*(Q11/360)</f>
        <v>1856.0193499999998</v>
      </c>
      <c r="P11" s="3">
        <v>0.45</v>
      </c>
      <c r="Q11" s="3">
        <v>40</v>
      </c>
    </row>
    <row r="12" spans="1:17" ht="15">
      <c r="A12" s="3" t="s">
        <v>10</v>
      </c>
      <c r="B12" s="10">
        <v>17422</v>
      </c>
      <c r="D12" s="10">
        <f>D7*F12</f>
        <v>17517.485999999997</v>
      </c>
      <c r="F12" s="9">
        <v>0.21</v>
      </c>
      <c r="H12" s="3" t="s">
        <v>43</v>
      </c>
      <c r="I12" s="5">
        <v>12303</v>
      </c>
      <c r="J12" s="5">
        <f>(K12/360)*D7</f>
        <v>10427.074999999999</v>
      </c>
      <c r="K12" s="20">
        <v>45</v>
      </c>
      <c r="M12" s="3" t="s">
        <v>46</v>
      </c>
      <c r="O12" s="10">
        <f>32000*(1+P12)*(Q12/260)</f>
        <v>827.0769230769231</v>
      </c>
      <c r="P12" s="3">
        <v>0.12</v>
      </c>
      <c r="Q12" s="3">
        <v>6</v>
      </c>
    </row>
    <row r="13" spans="1:16" ht="15">
      <c r="A13" s="3" t="s">
        <v>11</v>
      </c>
      <c r="B13" s="10">
        <v>7087</v>
      </c>
      <c r="D13" s="10">
        <f>B13*E13</f>
        <v>8504.4</v>
      </c>
      <c r="E13" s="3">
        <v>1.2</v>
      </c>
      <c r="F13" s="9"/>
      <c r="H13" s="3" t="s">
        <v>24</v>
      </c>
      <c r="I13" s="15">
        <v>7054</v>
      </c>
      <c r="J13" s="15">
        <f>D8/K13</f>
        <v>9280.096749999999</v>
      </c>
      <c r="K13" s="21">
        <v>4</v>
      </c>
      <c r="M13" s="3" t="s">
        <v>45</v>
      </c>
      <c r="O13" s="10">
        <f>O11*P13</f>
        <v>185.601935</v>
      </c>
      <c r="P13" s="3">
        <v>0.1</v>
      </c>
    </row>
    <row r="14" spans="1:15" ht="15">
      <c r="A14" s="3" t="s">
        <v>12</v>
      </c>
      <c r="B14" s="18">
        <v>7603</v>
      </c>
      <c r="D14" s="18">
        <f>B14*E14</f>
        <v>8059.18</v>
      </c>
      <c r="E14" s="3">
        <v>1.06</v>
      </c>
      <c r="F14" s="9"/>
      <c r="H14" s="3" t="s">
        <v>26</v>
      </c>
      <c r="I14" s="5">
        <f>SUM(I11:I13)</f>
        <v>28297</v>
      </c>
      <c r="J14" s="5">
        <f>SUM(J11:J13)</f>
        <v>27753.171749999994</v>
      </c>
      <c r="K14" s="20"/>
      <c r="M14" s="3" t="s">
        <v>47</v>
      </c>
      <c r="N14" s="15">
        <v>860</v>
      </c>
      <c r="O14" s="18">
        <f>SUM(O12:O13)</f>
        <v>1012.6788580769231</v>
      </c>
    </row>
    <row r="15" spans="1:15" ht="15">
      <c r="A15" s="3" t="s">
        <v>13</v>
      </c>
      <c r="B15" s="10">
        <f>SUM(B12:B14)</f>
        <v>32112</v>
      </c>
      <c r="D15" s="10">
        <f>SUM(D12:D14)</f>
        <v>34081.066</v>
      </c>
      <c r="F15" s="9"/>
      <c r="H15" s="3" t="s">
        <v>27</v>
      </c>
      <c r="K15" s="20"/>
      <c r="M15" s="3" t="s">
        <v>25</v>
      </c>
      <c r="N15" s="5">
        <f>SUM(N11:N14)</f>
        <v>2844</v>
      </c>
      <c r="O15" s="22">
        <f>SUM(O11,O14)</f>
        <v>2868.698208076923</v>
      </c>
    </row>
    <row r="16" spans="2:15" ht="15">
      <c r="B16" s="10"/>
      <c r="D16" s="10"/>
      <c r="F16" s="9"/>
      <c r="H16" s="3" t="s">
        <v>29</v>
      </c>
      <c r="K16" s="20"/>
      <c r="O16" s="10"/>
    </row>
    <row r="17" spans="1:15" ht="15">
      <c r="A17" s="3" t="s">
        <v>14</v>
      </c>
      <c r="B17" s="10">
        <v>9965</v>
      </c>
      <c r="D17" s="10">
        <f>D9-D15</f>
        <v>12215.146999999997</v>
      </c>
      <c r="F17" s="9">
        <v>0.135</v>
      </c>
      <c r="H17" s="3" t="s">
        <v>31</v>
      </c>
      <c r="I17" s="5">
        <v>65223</v>
      </c>
      <c r="J17" s="5">
        <f>I17+K17</f>
        <v>72223</v>
      </c>
      <c r="K17" s="20">
        <v>7000</v>
      </c>
      <c r="M17" s="3" t="s">
        <v>28</v>
      </c>
      <c r="N17" s="5">
        <v>22630</v>
      </c>
      <c r="O17" s="22">
        <f>J23-O21-O15</f>
        <v>22511.736281923077</v>
      </c>
    </row>
    <row r="18" spans="1:15" ht="15">
      <c r="A18" s="3" t="s">
        <v>15</v>
      </c>
      <c r="B18" s="18">
        <v>2805</v>
      </c>
      <c r="D18" s="18">
        <f>E18*N17</f>
        <v>2715.6</v>
      </c>
      <c r="E18" s="3">
        <v>0.12</v>
      </c>
      <c r="F18" s="9">
        <v>0.038</v>
      </c>
      <c r="H18" s="3" t="s">
        <v>40</v>
      </c>
      <c r="I18" s="15">
        <v>-23987</v>
      </c>
      <c r="J18" s="17">
        <f>I18-1840-((K17/5)*0.5)</f>
        <v>-26527</v>
      </c>
      <c r="K18" s="21"/>
      <c r="M18" s="3" t="s">
        <v>30</v>
      </c>
      <c r="O18" s="10"/>
    </row>
    <row r="19" spans="1:15" ht="15">
      <c r="A19" s="3" t="s">
        <v>16</v>
      </c>
      <c r="B19" s="10">
        <f>B17-B18</f>
        <v>7160</v>
      </c>
      <c r="D19" s="10">
        <f>D17-D18</f>
        <v>9499.546999999997</v>
      </c>
      <c r="F19" s="9">
        <v>0.097</v>
      </c>
      <c r="H19" s="3" t="s">
        <v>34</v>
      </c>
      <c r="I19" s="5">
        <f>SUM(I17:I18)</f>
        <v>41236</v>
      </c>
      <c r="J19" s="5">
        <f>SUM(J17:J18)</f>
        <v>45696</v>
      </c>
      <c r="K19" s="20"/>
      <c r="M19" s="3" t="s">
        <v>32</v>
      </c>
      <c r="N19" s="5">
        <v>18500</v>
      </c>
      <c r="O19" s="10">
        <f>N19</f>
        <v>18500</v>
      </c>
    </row>
    <row r="20" spans="1:15" ht="15">
      <c r="A20" s="3" t="s">
        <v>17</v>
      </c>
      <c r="B20" s="18">
        <v>3007</v>
      </c>
      <c r="D20" s="18">
        <f>D19*E20</f>
        <v>3989.8097399999983</v>
      </c>
      <c r="E20" s="3">
        <v>0.42</v>
      </c>
      <c r="F20" s="9">
        <v>0.041</v>
      </c>
      <c r="K20" s="20"/>
      <c r="M20" s="3" t="s">
        <v>33</v>
      </c>
      <c r="N20" s="15">
        <v>25559</v>
      </c>
      <c r="O20" s="18">
        <f>N20+D23</f>
        <v>29568.737259999998</v>
      </c>
    </row>
    <row r="21" spans="1:15" ht="15">
      <c r="A21" s="3" t="s">
        <v>18</v>
      </c>
      <c r="B21" s="10">
        <f>B19-B20</f>
        <v>4153</v>
      </c>
      <c r="D21" s="10">
        <f>D19-D20</f>
        <v>5509.737259999998</v>
      </c>
      <c r="F21" s="9">
        <v>0.056</v>
      </c>
      <c r="K21" s="20"/>
      <c r="M21" s="3" t="s">
        <v>35</v>
      </c>
      <c r="N21" s="17">
        <f>SUM(N19:N20)</f>
        <v>44059</v>
      </c>
      <c r="O21" s="10">
        <f>SUM(O19:O20)</f>
        <v>48068.737259999994</v>
      </c>
    </row>
    <row r="22" spans="1:15" ht="15">
      <c r="A22" s="3" t="s">
        <v>48</v>
      </c>
      <c r="D22" s="10">
        <v>1500</v>
      </c>
      <c r="O22" s="5"/>
    </row>
    <row r="23" spans="1:15" ht="15">
      <c r="A23" s="3" t="s">
        <v>49</v>
      </c>
      <c r="D23" s="10">
        <f>D21-D22</f>
        <v>4009.737259999998</v>
      </c>
      <c r="H23" s="3" t="s">
        <v>36</v>
      </c>
      <c r="I23" s="5">
        <f>I14+I19</f>
        <v>69533</v>
      </c>
      <c r="J23" s="5">
        <f>J14+J19</f>
        <v>73449.17175</v>
      </c>
      <c r="M23" s="3" t="s">
        <v>37</v>
      </c>
      <c r="N23" s="5">
        <f>N15+N17+N21</f>
        <v>69533</v>
      </c>
      <c r="O23" s="17">
        <f>O15+O17+O21</f>
        <v>73449.17175</v>
      </c>
    </row>
    <row r="24" ht="15">
      <c r="O24" s="17"/>
    </row>
    <row r="25" spans="2:5" ht="15">
      <c r="B25" s="5"/>
      <c r="E25" s="5"/>
    </row>
    <row r="26" spans="2:15" ht="15">
      <c r="B26" s="13"/>
      <c r="D26" s="4"/>
      <c r="E26" s="13"/>
      <c r="F26" s="4"/>
      <c r="O26" s="5"/>
    </row>
    <row r="27" spans="2:8" ht="15">
      <c r="B27"/>
      <c r="C27" s="1" t="s">
        <v>0</v>
      </c>
      <c r="D27"/>
      <c r="E27"/>
      <c r="F27"/>
      <c r="G27"/>
      <c r="H27"/>
    </row>
    <row r="28" spans="2:8" ht="15">
      <c r="B28"/>
      <c r="C28" s="1" t="s">
        <v>50</v>
      </c>
      <c r="D28"/>
      <c r="E28"/>
      <c r="F28"/>
      <c r="G28"/>
      <c r="H28"/>
    </row>
    <row r="29" spans="2:8" ht="15">
      <c r="B29"/>
      <c r="C29" s="1" t="s">
        <v>51</v>
      </c>
      <c r="D29"/>
      <c r="E29"/>
      <c r="F29"/>
      <c r="G29"/>
      <c r="H29"/>
    </row>
    <row r="30" spans="2:8" ht="15">
      <c r="B30"/>
      <c r="C30"/>
      <c r="D30"/>
      <c r="E30"/>
      <c r="F30"/>
      <c r="G30"/>
      <c r="H30"/>
    </row>
    <row r="31" spans="1:8" ht="15">
      <c r="A31" s="3" t="s">
        <v>52</v>
      </c>
      <c r="B31" s="5">
        <f>I12-J12</f>
        <v>1875.925000000001</v>
      </c>
      <c r="D31"/>
      <c r="F31"/>
      <c r="G31"/>
      <c r="H31"/>
    </row>
    <row r="32" spans="1:8" ht="15">
      <c r="A32" s="3" t="s">
        <v>24</v>
      </c>
      <c r="B32" s="5">
        <f>I13-J13</f>
        <v>-2226.096749999999</v>
      </c>
      <c r="C32"/>
      <c r="D32"/>
      <c r="H32"/>
    </row>
    <row r="33" spans="1:8" ht="15">
      <c r="A33" s="3" t="s">
        <v>53</v>
      </c>
      <c r="B33" s="2">
        <f>O11-N11</f>
        <v>-127.9806500000002</v>
      </c>
      <c r="C33" s="5"/>
      <c r="D33"/>
      <c r="H33"/>
    </row>
    <row r="34" spans="1:8" ht="15">
      <c r="A34" s="3" t="s">
        <v>54</v>
      </c>
      <c r="B34" s="15">
        <f>O14-N14</f>
        <v>152.67885807692312</v>
      </c>
      <c r="C34"/>
      <c r="D34"/>
      <c r="H34"/>
    </row>
    <row r="35" spans="1:8" ht="15">
      <c r="A35" s="3" t="s">
        <v>71</v>
      </c>
      <c r="B35" s="2">
        <f>SUM(B31:B34)</f>
        <v>-325.4735419230748</v>
      </c>
      <c r="C35" s="5"/>
      <c r="D35"/>
      <c r="H35"/>
    </row>
    <row r="36" spans="1:8" ht="15">
      <c r="A36"/>
      <c r="B36"/>
      <c r="C36"/>
      <c r="D36"/>
      <c r="H36"/>
    </row>
    <row r="37" spans="2:8" ht="15">
      <c r="B37"/>
      <c r="C37"/>
      <c r="D37"/>
      <c r="E37"/>
      <c r="F37"/>
      <c r="G37"/>
      <c r="H37"/>
    </row>
    <row r="38" spans="2:8" ht="15">
      <c r="B38"/>
      <c r="C38" s="1" t="s">
        <v>0</v>
      </c>
      <c r="D38"/>
      <c r="E38"/>
      <c r="F38"/>
      <c r="G38"/>
      <c r="H38"/>
    </row>
    <row r="39" spans="2:8" ht="15">
      <c r="B39"/>
      <c r="C39" s="1" t="s">
        <v>55</v>
      </c>
      <c r="D39"/>
      <c r="E39"/>
      <c r="F39"/>
      <c r="G39"/>
      <c r="H39"/>
    </row>
    <row r="40" spans="2:8" ht="15">
      <c r="B40"/>
      <c r="C40" s="1" t="s">
        <v>56</v>
      </c>
      <c r="D40"/>
      <c r="E40"/>
      <c r="F40"/>
      <c r="G40"/>
      <c r="H40"/>
    </row>
    <row r="41" spans="2:8" ht="15">
      <c r="B41"/>
      <c r="C41"/>
      <c r="D41"/>
      <c r="E41"/>
      <c r="F41"/>
      <c r="G41"/>
      <c r="H41"/>
    </row>
    <row r="42" spans="1:8" ht="15">
      <c r="A42" s="3" t="s">
        <v>57</v>
      </c>
      <c r="B42"/>
      <c r="C42"/>
      <c r="D42"/>
      <c r="E42"/>
      <c r="F42"/>
      <c r="G42"/>
      <c r="H42"/>
    </row>
    <row r="43" spans="1:8" ht="15">
      <c r="A43" s="3" t="s">
        <v>58</v>
      </c>
      <c r="B43" s="5">
        <f>D21</f>
        <v>5509.737259999998</v>
      </c>
      <c r="C43"/>
      <c r="D43"/>
      <c r="H43"/>
    </row>
    <row r="44" spans="1:8" ht="15">
      <c r="A44" s="3" t="s">
        <v>59</v>
      </c>
      <c r="B44" s="5">
        <f>I18-J18</f>
        <v>2540</v>
      </c>
      <c r="C44"/>
      <c r="D44"/>
      <c r="G44"/>
      <c r="H44"/>
    </row>
    <row r="45" spans="1:8" ht="15">
      <c r="A45" s="3" t="s">
        <v>60</v>
      </c>
      <c r="B45" s="15">
        <f>B35</f>
        <v>-325.4735419230748</v>
      </c>
      <c r="C45"/>
      <c r="D45"/>
      <c r="G45"/>
      <c r="H45"/>
    </row>
    <row r="46" spans="1:8" ht="15">
      <c r="A46" s="3" t="s">
        <v>72</v>
      </c>
      <c r="B46" s="5">
        <f>SUM(B43:B45)</f>
        <v>7724.263718076923</v>
      </c>
      <c r="D46"/>
      <c r="E46"/>
      <c r="F46"/>
      <c r="G46"/>
      <c r="H46"/>
    </row>
    <row r="47" spans="3:8" ht="15">
      <c r="C47"/>
      <c r="E47"/>
      <c r="G47"/>
      <c r="H47"/>
    </row>
    <row r="48" spans="2:8" ht="15">
      <c r="B48"/>
      <c r="C48"/>
      <c r="D48"/>
      <c r="E48"/>
      <c r="F48"/>
      <c r="G48"/>
      <c r="H48"/>
    </row>
    <row r="49" spans="1:8" ht="15">
      <c r="A49" s="3" t="s">
        <v>61</v>
      </c>
      <c r="B49"/>
      <c r="C49"/>
      <c r="D49"/>
      <c r="E49"/>
      <c r="F49"/>
      <c r="G49"/>
      <c r="H49"/>
    </row>
    <row r="50" spans="1:8" ht="15">
      <c r="A50" s="3" t="s">
        <v>62</v>
      </c>
      <c r="B50"/>
      <c r="D50"/>
      <c r="E50"/>
      <c r="F50"/>
      <c r="G50"/>
      <c r="H50"/>
    </row>
    <row r="51" spans="1:8" ht="15">
      <c r="A51" s="3" t="s">
        <v>63</v>
      </c>
      <c r="B51" s="5">
        <f>-K17</f>
        <v>-7000</v>
      </c>
      <c r="C51"/>
      <c r="E51"/>
      <c r="G51"/>
      <c r="H51"/>
    </row>
    <row r="52" spans="2:8" ht="15">
      <c r="B52"/>
      <c r="C52"/>
      <c r="D52"/>
      <c r="E52"/>
      <c r="F52"/>
      <c r="G52"/>
      <c r="H52"/>
    </row>
    <row r="53" spans="1:8" ht="15">
      <c r="A53" s="3" t="s">
        <v>64</v>
      </c>
      <c r="B53"/>
      <c r="C53"/>
      <c r="D53"/>
      <c r="E53"/>
      <c r="F53"/>
      <c r="G53"/>
      <c r="H53"/>
    </row>
    <row r="54" spans="1:8" ht="15">
      <c r="A54" s="3" t="s">
        <v>65</v>
      </c>
      <c r="B54" s="2">
        <f>O17-N17</f>
        <v>-118.2637180769234</v>
      </c>
      <c r="C54"/>
      <c r="E54"/>
      <c r="F54" s="5"/>
      <c r="G54"/>
      <c r="H54"/>
    </row>
    <row r="55" spans="1:8" ht="15">
      <c r="A55" s="3" t="s">
        <v>66</v>
      </c>
      <c r="B55" s="2">
        <f>-D22</f>
        <v>-1500</v>
      </c>
      <c r="C55"/>
      <c r="E55"/>
      <c r="F55"/>
      <c r="G55" s="5"/>
      <c r="H55"/>
    </row>
    <row r="56" spans="1:8" ht="15">
      <c r="A56"/>
      <c r="B56" s="2">
        <f>SUM(B54:B55)</f>
        <v>-1618.2637180769234</v>
      </c>
      <c r="C56"/>
      <c r="D56"/>
      <c r="E56"/>
      <c r="F56"/>
      <c r="G56"/>
      <c r="H56" s="5"/>
    </row>
    <row r="57" spans="1:8" ht="15">
      <c r="A57" s="3" t="s">
        <v>73</v>
      </c>
      <c r="B57" s="2">
        <f>SUM(B46,B51,B56)</f>
        <v>-894</v>
      </c>
      <c r="C57"/>
      <c r="D57"/>
      <c r="F57"/>
      <c r="G57"/>
      <c r="H57"/>
    </row>
    <row r="58" spans="2:8" ht="15">
      <c r="B58"/>
      <c r="C58"/>
      <c r="D58"/>
      <c r="E58"/>
      <c r="F58"/>
      <c r="G58"/>
      <c r="H58"/>
    </row>
    <row r="59" spans="1:8" ht="15">
      <c r="A59" s="24" t="s">
        <v>67</v>
      </c>
      <c r="B59"/>
      <c r="C59"/>
      <c r="D59"/>
      <c r="E59"/>
      <c r="F59"/>
      <c r="G59"/>
      <c r="H59"/>
    </row>
    <row r="60" spans="1:8" ht="15">
      <c r="A60" s="3" t="s">
        <v>68</v>
      </c>
      <c r="B60" s="5">
        <f>I11</f>
        <v>8940</v>
      </c>
      <c r="G60"/>
      <c r="H60"/>
    </row>
    <row r="61" spans="1:8" ht="15">
      <c r="A61" s="3" t="s">
        <v>69</v>
      </c>
      <c r="B61" s="5">
        <f>B57</f>
        <v>-894</v>
      </c>
      <c r="G61"/>
      <c r="H61"/>
    </row>
    <row r="62" spans="1:8" ht="15">
      <c r="A62" s="3" t="s">
        <v>70</v>
      </c>
      <c r="B62" s="5">
        <f>SUM(B60:B61)</f>
        <v>8046</v>
      </c>
      <c r="G62"/>
      <c r="H62"/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Michael</cp:lastModifiedBy>
  <dcterms:created xsi:type="dcterms:W3CDTF">2005-07-17T22:20:52Z</dcterms:created>
  <dcterms:modified xsi:type="dcterms:W3CDTF">2005-07-18T00:13:55Z</dcterms:modified>
  <cp:category/>
  <cp:version/>
  <cp:contentType/>
  <cp:contentStatus/>
</cp:coreProperties>
</file>